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В.Кащеевой,1" sheetId="1" r:id="rId1"/>
  </sheets>
  <calcPr calcId="125725"/>
</workbook>
</file>

<file path=xl/calcChain.xml><?xml version="1.0" encoding="utf-8"?>
<calcChain xmlns="http://schemas.openxmlformats.org/spreadsheetml/2006/main">
  <c r="C44" i="1"/>
  <c r="D44" s="1"/>
  <c r="C43"/>
  <c r="D43" s="1"/>
  <c r="C42" l="1"/>
  <c r="D42" s="1"/>
  <c r="D39"/>
  <c r="E38"/>
  <c r="C38" s="1"/>
  <c r="D38" s="1"/>
  <c r="C47" l="1"/>
  <c r="D47" s="1"/>
  <c r="E27" l="1"/>
  <c r="D46" l="1"/>
  <c r="C46" s="1"/>
  <c r="E46" s="1"/>
  <c r="C27"/>
  <c r="D27" s="1"/>
  <c r="C31"/>
  <c r="E31" s="1"/>
  <c r="C32"/>
  <c r="E32" s="1"/>
  <c r="E39" l="1"/>
  <c r="D33"/>
  <c r="C40"/>
  <c r="E40" s="1"/>
  <c r="C37"/>
  <c r="C36"/>
  <c r="E36" s="1"/>
  <c r="C35"/>
  <c r="E35" s="1"/>
  <c r="D28"/>
  <c r="C30"/>
  <c r="E30" s="1"/>
  <c r="D24"/>
  <c r="C26"/>
  <c r="E26" s="1"/>
  <c r="C34"/>
  <c r="E34" s="1"/>
  <c r="C29"/>
  <c r="E29" s="1"/>
  <c r="C25"/>
  <c r="C19"/>
  <c r="C20"/>
  <c r="E28" l="1"/>
  <c r="E20"/>
  <c r="C24"/>
  <c r="E37"/>
  <c r="C33"/>
  <c r="D19"/>
  <c r="E25"/>
  <c r="E24" s="1"/>
  <c r="C28"/>
  <c r="D23"/>
  <c r="D11"/>
  <c r="C13"/>
  <c r="C17" l="1"/>
  <c r="E22"/>
  <c r="C22" s="1"/>
  <c r="D22" s="1"/>
  <c r="C23"/>
  <c r="C21"/>
  <c r="E21" s="1"/>
  <c r="E18" s="1"/>
  <c r="D12"/>
  <c r="E33"/>
  <c r="E23" s="1"/>
  <c r="C18" l="1"/>
  <c r="C16" s="1"/>
  <c r="D21"/>
  <c r="D18" s="1"/>
  <c r="D17"/>
  <c r="E17"/>
  <c r="E16" s="1"/>
  <c r="D16" l="1"/>
  <c r="D41" s="1"/>
  <c r="D45" s="1"/>
  <c r="C45" s="1"/>
  <c r="E45" s="1"/>
  <c r="C41" l="1"/>
  <c r="E41" s="1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<sst xmlns="http://schemas.openxmlformats.org/spreadsheetml/2006/main" count="80" uniqueCount="78">
  <si>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</si>
  <si>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</si>
  <si>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</si>
  <si>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</si>
  <si>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</si>
  <si>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</si>
  <si>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</si>
  <si>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</si>
  <si>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</si>
  <si>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</si>
  <si>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</si>
  <si>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</si>
  <si>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</si>
  <si>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</si>
  <si>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</si>
  <si>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</si>
  <si>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</si>
  <si>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</si>
  <si>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</si>
  <si>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</si>
  <si>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</si>
  <si>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</si>
  <si>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</si>
  <si>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</si>
  <si>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</si>
  <si>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</si>
  <si>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</si>
  <si>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</si>
  <si>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</si>
  <si>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</si>
  <si>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</si>
  <si>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</si>
  <si>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</si>
  <si>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</si>
  <si>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</si>
  <si>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</si>
  <si>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2.2.3.</t>
  </si>
  <si>
    <t>2.2.4.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</si>
  <si>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</si>
  <si>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</si>
  <si>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</si>
  <si>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</si>
  <si>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</si>
  <si>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</si>
  <si>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</si>
  <si>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</si>
  <si>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</si>
  <si>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</si>
  <si>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</si>
  <si>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</si>
  <si>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</si>
  <si>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</si>
  <si>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2.3.7.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</si>
  <si>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</si>
  <si>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</si>
  <si>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</si>
  <si>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</si>
  <si>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</si>
  <si>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</si>
  <si>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</si>
  <si>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</si>
  <si>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</si>
  <si>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</si>
  <si>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</si>
  <si>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</si>
  <si>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План работ и услуг по содержанию и ремонту общего имущества МКД на 2022 год по адресу: г.Барнаул ул.Веры Кащеевой,1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</si>
  <si>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</si>
  <si>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</si>
  <si>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</si>
  <si>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</si>
  <si>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</si>
  <si>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</si>
  <si>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</si>
  <si>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Оплата председателю МКД</t>
  </si>
  <si>
    <t>Замена межтамбурных дверей п.1,4 (2 шт.)</t>
  </si>
  <si>
    <t>Спил деревьев 2 шт. возле п.1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</si>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</sst>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2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/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4" borderId="7" xfId="0" applyNumberFormat="1" applyFont="1" applyFill="1" applyBorder="1" applyAlignment="1">
      <alignment horizontal="center" wrapText="1"/>
    </xf>
    <xf numFmtId="0" fontId="11" fillId="0" borderId="8" xfId="0" applyNumberFormat="1" applyFont="1" applyBorder="1" applyAlignment="1">
      <alignment wrapText="1"/>
    </xf>
    <xf numFmtId="0" fontId="11" fillId="0" borderId="9" xfId="0" applyNumberFormat="1" applyFont="1" applyBorder="1" applyAlignment="1">
      <alignment wrapText="1"/>
    </xf>
    <xf numFmtId="0" fontId="11" fillId="0" borderId="6" xfId="0" applyNumberFormat="1" applyFont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12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0" fillId="0" borderId="0" xfId="0"/>
    <xf numFmtId="0" fontId="0" fillId="0" borderId="2" xfId="0" applyBorder="1"/>
    <xf numFmtId="0" fontId="3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5" xfId="0" applyNumberForma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0" fillId="4" borderId="5" xfId="0" applyNumberFormat="1" applyFont="1" applyFill="1" applyBorder="1" applyAlignment="1">
      <alignment horizontal="center"/>
    </xf>
    <xf numFmtId="0" fontId="1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Normal="100" workbookViewId="0">
      <selection activeCell="E59" sqref="E59"/>
    </sheetView>
  </sheetViews>
  <sheetFormatPr defaultRowHeight="12.75"/>
  <cols>
    <col min="1" max="1" width="8.5703125" style="21" customWidth="1"/>
    <col min="2" max="2" width="88.4257812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38" t="s">
        <v>65</v>
      </c>
      <c r="B2" s="50"/>
      <c r="C2" s="50"/>
      <c r="D2" s="50"/>
      <c r="E2" s="50"/>
    </row>
    <row r="3" spans="1:5" ht="6.75" customHeight="1">
      <c r="A3" s="50"/>
      <c r="B3" s="50"/>
      <c r="C3" s="50"/>
      <c r="D3" s="50"/>
      <c r="E3" s="50"/>
    </row>
    <row r="4" spans="1:5" ht="18.75" customHeight="1">
      <c r="A4" s="51"/>
      <c r="B4" s="51"/>
      <c r="C4" s="51"/>
      <c r="D4" s="51"/>
      <c r="E4" s="51"/>
    </row>
    <row r="5" spans="1:5" ht="20.100000000000001" customHeight="1">
      <c r="A5" s="52" t="s">
        <v>0</v>
      </c>
      <c r="B5" s="53"/>
      <c r="C5" s="52" t="s">
        <v>1</v>
      </c>
      <c r="D5" s="57"/>
      <c r="E5" s="53"/>
    </row>
    <row r="6" spans="1:5" ht="20.100000000000001" customHeight="1">
      <c r="A6" s="52" t="s">
        <v>2</v>
      </c>
      <c r="B6" s="54"/>
      <c r="C6" s="59">
        <v>4</v>
      </c>
      <c r="D6" s="60"/>
      <c r="E6" s="61"/>
    </row>
    <row r="7" spans="1:5" ht="20.100000000000001" customHeight="1">
      <c r="A7" s="52" t="s">
        <v>3</v>
      </c>
      <c r="B7" s="54"/>
      <c r="C7" s="59">
        <v>7089.1</v>
      </c>
      <c r="D7" s="60"/>
      <c r="E7" s="61"/>
    </row>
    <row r="8" spans="1:5" ht="20.100000000000001" customHeight="1">
      <c r="A8" s="52" t="s">
        <v>4</v>
      </c>
      <c r="B8" s="54"/>
      <c r="C8" s="59">
        <v>787</v>
      </c>
      <c r="D8" s="60"/>
      <c r="E8" s="61"/>
    </row>
    <row r="9" spans="1:5" ht="20.100000000000001" customHeight="1">
      <c r="A9" s="52" t="s">
        <v>5</v>
      </c>
      <c r="B9" s="54"/>
      <c r="C9" s="59">
        <v>11</v>
      </c>
      <c r="D9" s="60"/>
      <c r="E9" s="61"/>
    </row>
    <row r="10" spans="1:5" ht="20.100000000000001" customHeight="1">
      <c r="A10" s="52" t="s">
        <v>6</v>
      </c>
      <c r="B10" s="54"/>
      <c r="C10" s="59">
        <v>29000</v>
      </c>
      <c r="D10" s="60"/>
      <c r="E10" s="61"/>
    </row>
    <row r="11" spans="1:5" ht="20.100000000000001" customHeight="1">
      <c r="A11" s="34"/>
      <c r="B11" s="35" t="s">
        <v>53</v>
      </c>
      <c r="C11" s="34"/>
      <c r="D11" s="36">
        <f>C7*C9</f>
        <v>77980.100000000006</v>
      </c>
      <c r="E11" s="35"/>
    </row>
    <row r="12" spans="1:5" ht="20.100000000000001" customHeight="1">
      <c r="A12" s="34"/>
      <c r="B12" s="35" t="s">
        <v>59</v>
      </c>
      <c r="C12" s="34"/>
      <c r="D12" s="36">
        <f>D11+(C10/12)</f>
        <v>80396.766666666677</v>
      </c>
      <c r="E12" s="35"/>
    </row>
    <row r="13" spans="1:5" ht="20.100000000000001" customHeight="1">
      <c r="A13" s="52" t="s">
        <v>7</v>
      </c>
      <c r="B13" s="54"/>
      <c r="C13" s="52">
        <f>(C7*C9*12)+C10</f>
        <v>964761.20000000007</v>
      </c>
      <c r="D13" s="58"/>
      <c r="E13" s="54"/>
    </row>
    <row r="14" spans="1:5" ht="20.100000000000001" customHeight="1">
      <c r="A14" s="37" t="s">
        <v>8</v>
      </c>
      <c r="B14" s="55"/>
      <c r="C14" s="55"/>
      <c r="D14" s="55"/>
      <c r="E14" s="56"/>
    </row>
    <row r="15" spans="1:5" ht="30.75" customHeight="1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20.100000000000001" customHeight="1">
      <c r="A16" s="17">
        <v>1</v>
      </c>
      <c r="B16" s="10" t="s">
        <v>9</v>
      </c>
      <c r="C16" s="15">
        <f>C17+C18</f>
        <v>16799.49999</v>
      </c>
      <c r="D16" s="15">
        <f>D17+D18</f>
        <v>2.4831738382399271</v>
      </c>
      <c r="E16" s="15">
        <f>E17+E18</f>
        <v>201593.99988000002</v>
      </c>
    </row>
    <row r="17" spans="1:5" ht="16.5" customHeight="1">
      <c r="A17" s="18" t="s">
        <v>10</v>
      </c>
      <c r="B17" s="5" t="s">
        <v>11</v>
      </c>
      <c r="C17" s="25">
        <f>(D11*12.59%)+(C10*12.59%/12)</f>
        <v>10121.952923333334</v>
      </c>
      <c r="D17" s="25">
        <f>C17/C7</f>
        <v>1.427819176388164</v>
      </c>
      <c r="E17" s="25">
        <f>C17*12</f>
        <v>121463.43508000001</v>
      </c>
    </row>
    <row r="18" spans="1:5" ht="17.25" customHeight="1">
      <c r="A18" s="3" t="s">
        <v>16</v>
      </c>
      <c r="B18" s="5" t="s">
        <v>17</v>
      </c>
      <c r="C18" s="31">
        <f>SUM(C19:C21)</f>
        <v>6677.547066666667</v>
      </c>
      <c r="D18" s="31">
        <f>SUM(D19:D22)</f>
        <v>1.0553546618517631</v>
      </c>
      <c r="E18" s="31">
        <f t="shared" ref="E18" si="0">SUM(E19:E21)</f>
        <v>80130.564800000007</v>
      </c>
    </row>
    <row r="19" spans="1:5" ht="16.5" customHeight="1">
      <c r="A19" s="18" t="s">
        <v>18</v>
      </c>
      <c r="B19" s="5" t="s">
        <v>19</v>
      </c>
      <c r="C19" s="25">
        <f>E19/12</f>
        <v>2112.1666666666665</v>
      </c>
      <c r="D19" s="25">
        <f>C19/C7</f>
        <v>0.29794567246429959</v>
      </c>
      <c r="E19" s="25">
        <v>25346</v>
      </c>
    </row>
    <row r="20" spans="1:5" ht="33.75" customHeight="1">
      <c r="A20" s="18" t="s">
        <v>20</v>
      </c>
      <c r="B20" s="9" t="s">
        <v>21</v>
      </c>
      <c r="C20" s="25">
        <f>D20*C7</f>
        <v>1914.0570000000002</v>
      </c>
      <c r="D20" s="26">
        <v>0.27</v>
      </c>
      <c r="E20" s="25">
        <f>C20*12</f>
        <v>22968.684000000001</v>
      </c>
    </row>
    <row r="21" spans="1:5" ht="15" customHeight="1">
      <c r="A21" s="18" t="s">
        <v>22</v>
      </c>
      <c r="B21" s="5" t="s">
        <v>23</v>
      </c>
      <c r="C21" s="4">
        <f>D11*3.4%</f>
        <v>2651.3234000000002</v>
      </c>
      <c r="D21" s="4">
        <f>C21/C7</f>
        <v>0.374</v>
      </c>
      <c r="E21" s="4">
        <f>C21*12</f>
        <v>31815.880800000003</v>
      </c>
    </row>
    <row r="22" spans="1:5" ht="17.25" customHeight="1">
      <c r="A22" s="18" t="s">
        <v>61</v>
      </c>
      <c r="B22" s="5" t="s">
        <v>62</v>
      </c>
      <c r="C22" s="4">
        <f>E22/12</f>
        <v>803.96766666666679</v>
      </c>
      <c r="D22" s="4">
        <f>C22/C7</f>
        <v>0.1134089893874634</v>
      </c>
      <c r="E22" s="4">
        <f>C13*1%</f>
        <v>9647.612000000001</v>
      </c>
    </row>
    <row r="23" spans="1:5" ht="20.100000000000001" customHeight="1">
      <c r="A23" s="19" t="s">
        <v>24</v>
      </c>
      <c r="B23" s="10" t="s">
        <v>25</v>
      </c>
      <c r="C23" s="15">
        <f>C24+C28+C33</f>
        <v>43372.367333333335</v>
      </c>
      <c r="D23" s="15">
        <f>D24+D28+D33</f>
        <v>6.1181768254550413</v>
      </c>
      <c r="E23" s="15">
        <f>E24+E28+E33</f>
        <v>520468.408</v>
      </c>
    </row>
    <row r="24" spans="1:5" ht="21.75" customHeight="1">
      <c r="A24" s="20" t="s">
        <v>26</v>
      </c>
      <c r="B24" s="11" t="s">
        <v>27</v>
      </c>
      <c r="C24" s="16">
        <f>SUM(C25:C27)</f>
        <v>1659.6796666666667</v>
      </c>
      <c r="D24" s="16">
        <f>SUM(D25:D27)</f>
        <v>0.23411711876919025</v>
      </c>
      <c r="E24" s="16">
        <f>SUM(E25:E27)</f>
        <v>19916.156000000003</v>
      </c>
    </row>
    <row r="25" spans="1:5" ht="17.25" customHeight="1">
      <c r="A25" s="18" t="s">
        <v>28</v>
      </c>
      <c r="B25" s="9" t="s">
        <v>57</v>
      </c>
      <c r="C25" s="4">
        <f>D25*C7</f>
        <v>1276.038</v>
      </c>
      <c r="D25" s="1">
        <v>0.18</v>
      </c>
      <c r="E25" s="4">
        <f>C25*12</f>
        <v>15312.456</v>
      </c>
    </row>
    <row r="26" spans="1:5" ht="15" customHeight="1">
      <c r="A26" s="18" t="s">
        <v>29</v>
      </c>
      <c r="B26" s="1" t="s">
        <v>30</v>
      </c>
      <c r="C26" s="4">
        <f>D26*C7</f>
        <v>354.45500000000004</v>
      </c>
      <c r="D26" s="1">
        <v>0.05</v>
      </c>
      <c r="E26" s="4">
        <f>C26*12</f>
        <v>4253.4600000000009</v>
      </c>
    </row>
    <row r="27" spans="1:5" ht="18" customHeight="1">
      <c r="A27" s="28" t="s">
        <v>31</v>
      </c>
      <c r="B27" s="26" t="s">
        <v>54</v>
      </c>
      <c r="C27" s="25">
        <f>E27/12</f>
        <v>29.186666666666667</v>
      </c>
      <c r="D27" s="27">
        <f>C27/C7</f>
        <v>4.1171187691902587E-3</v>
      </c>
      <c r="E27" s="26">
        <f>87.56*4</f>
        <v>350.24</v>
      </c>
    </row>
    <row r="28" spans="1:5" ht="20.100000000000001" customHeight="1">
      <c r="A28" s="32" t="s">
        <v>32</v>
      </c>
      <c r="B28" s="13" t="s">
        <v>33</v>
      </c>
      <c r="C28" s="16">
        <f>SUM(C29:C32)</f>
        <v>18006.314000000002</v>
      </c>
      <c r="D28" s="16">
        <f>SUM(D29:D32)</f>
        <v>2.54</v>
      </c>
      <c r="E28" s="16">
        <f>SUM(E29:E32)</f>
        <v>216075.76800000001</v>
      </c>
    </row>
    <row r="29" spans="1:5" ht="15" customHeight="1">
      <c r="A29" s="28" t="s">
        <v>34</v>
      </c>
      <c r="B29" s="9" t="s">
        <v>58</v>
      </c>
      <c r="C29" s="4">
        <f>D29*C7</f>
        <v>12405.925000000001</v>
      </c>
      <c r="D29" s="1">
        <v>1.75</v>
      </c>
      <c r="E29" s="4">
        <f>C29*12</f>
        <v>148871.1</v>
      </c>
    </row>
    <row r="30" spans="1:5" ht="15.75" customHeight="1">
      <c r="A30" s="28" t="s">
        <v>35</v>
      </c>
      <c r="B30" s="1" t="s">
        <v>30</v>
      </c>
      <c r="C30" s="4">
        <f>D30*C7</f>
        <v>638.01900000000001</v>
      </c>
      <c r="D30" s="1">
        <v>0.09</v>
      </c>
      <c r="E30" s="4">
        <f>C30*12</f>
        <v>7656.2280000000001</v>
      </c>
    </row>
    <row r="31" spans="1:5" ht="17.25" customHeight="1">
      <c r="A31" s="28" t="s">
        <v>36</v>
      </c>
      <c r="B31" s="1" t="s">
        <v>38</v>
      </c>
      <c r="C31" s="4">
        <f>D31*C7</f>
        <v>212.673</v>
      </c>
      <c r="D31" s="1">
        <v>0.03</v>
      </c>
      <c r="E31" s="4">
        <f>C31*12</f>
        <v>2552.076</v>
      </c>
    </row>
    <row r="32" spans="1:5" ht="16.5" customHeight="1">
      <c r="A32" s="28" t="s">
        <v>37</v>
      </c>
      <c r="B32" s="1" t="s">
        <v>39</v>
      </c>
      <c r="C32" s="4">
        <f>D32*C7</f>
        <v>4749.6970000000001</v>
      </c>
      <c r="D32" s="1">
        <v>0.67</v>
      </c>
      <c r="E32" s="4">
        <f>C32*12</f>
        <v>56996.364000000001</v>
      </c>
    </row>
    <row r="33" spans="1:5" ht="31.5" customHeight="1">
      <c r="A33" s="32" t="s">
        <v>40</v>
      </c>
      <c r="B33" s="14" t="s">
        <v>41</v>
      </c>
      <c r="C33" s="16">
        <f>SUM(C34:C40)</f>
        <v>23706.373666666666</v>
      </c>
      <c r="D33" s="16">
        <f>SUM(D34:D40)</f>
        <v>3.3440597066858504</v>
      </c>
      <c r="E33" s="16">
        <f>SUM(E34:E40)</f>
        <v>284476.484</v>
      </c>
    </row>
    <row r="34" spans="1:5" ht="15.75" customHeight="1">
      <c r="A34" s="28" t="s">
        <v>42</v>
      </c>
      <c r="B34" s="8" t="s">
        <v>67</v>
      </c>
      <c r="C34" s="4">
        <f>D34*C7</f>
        <v>17935.422999999999</v>
      </c>
      <c r="D34" s="1">
        <v>2.5299999999999998</v>
      </c>
      <c r="E34" s="4">
        <f>C34*12</f>
        <v>215225.076</v>
      </c>
    </row>
    <row r="35" spans="1:5" ht="13.5" customHeight="1">
      <c r="A35" s="28" t="s">
        <v>44</v>
      </c>
      <c r="B35" s="29" t="s">
        <v>43</v>
      </c>
      <c r="C35" s="25">
        <f>D35*C7</f>
        <v>638.01900000000001</v>
      </c>
      <c r="D35" s="26">
        <v>0.09</v>
      </c>
      <c r="E35" s="25">
        <f t="shared" ref="E35:E40" si="1">C35*12</f>
        <v>7656.2280000000001</v>
      </c>
    </row>
    <row r="36" spans="1:5" ht="15.75" customHeight="1">
      <c r="A36" s="28" t="s">
        <v>45</v>
      </c>
      <c r="B36" s="26" t="s">
        <v>46</v>
      </c>
      <c r="C36" s="25">
        <f>D36*C7</f>
        <v>141.78200000000001</v>
      </c>
      <c r="D36" s="26">
        <v>0.02</v>
      </c>
      <c r="E36" s="25">
        <f t="shared" si="1"/>
        <v>1701.384</v>
      </c>
    </row>
    <row r="37" spans="1:5" ht="14.25" customHeight="1">
      <c r="A37" s="28" t="s">
        <v>47</v>
      </c>
      <c r="B37" s="26" t="s">
        <v>48</v>
      </c>
      <c r="C37" s="25">
        <f>D37*C7</f>
        <v>212.673</v>
      </c>
      <c r="D37" s="26">
        <v>0.03</v>
      </c>
      <c r="E37" s="25">
        <f t="shared" si="1"/>
        <v>2552.076</v>
      </c>
    </row>
    <row r="38" spans="1:5" ht="16.5" customHeight="1">
      <c r="A38" s="28" t="s">
        <v>49</v>
      </c>
      <c r="B38" s="26" t="s">
        <v>50</v>
      </c>
      <c r="C38" s="30">
        <f>E38/12</f>
        <v>524.66666666666663</v>
      </c>
      <c r="D38" s="30">
        <f>C38/C7</f>
        <v>7.4010335115411913E-2</v>
      </c>
      <c r="E38" s="30">
        <f>C8*4*2</f>
        <v>6296</v>
      </c>
    </row>
    <row r="39" spans="1:5" ht="17.25" customHeight="1">
      <c r="A39" s="28" t="s">
        <v>51</v>
      </c>
      <c r="B39" s="26" t="s">
        <v>73</v>
      </c>
      <c r="C39" s="25">
        <v>3544.9</v>
      </c>
      <c r="D39" s="25">
        <f>C39/C7</f>
        <v>0.50004937157043916</v>
      </c>
      <c r="E39" s="25">
        <f t="shared" si="1"/>
        <v>42538.8</v>
      </c>
    </row>
    <row r="40" spans="1:5" ht="15.75" customHeight="1">
      <c r="A40" s="28" t="s">
        <v>52</v>
      </c>
      <c r="B40" s="26" t="s">
        <v>30</v>
      </c>
      <c r="C40" s="25">
        <f>D40*C7</f>
        <v>708.91000000000008</v>
      </c>
      <c r="D40" s="26">
        <v>0.1</v>
      </c>
      <c r="E40" s="25">
        <f t="shared" si="1"/>
        <v>8506.9200000000019</v>
      </c>
    </row>
    <row r="41" spans="1:5" ht="20.100000000000001" customHeight="1">
      <c r="A41" s="32" t="s">
        <v>63</v>
      </c>
      <c r="B41" s="12" t="s">
        <v>55</v>
      </c>
      <c r="C41" s="16">
        <f>D41*C7</f>
        <v>17004.265009999996</v>
      </c>
      <c r="D41" s="16">
        <f>C9-D16-D23</f>
        <v>2.3986493363050307</v>
      </c>
      <c r="E41" s="16">
        <f>C41*12</f>
        <v>204051.18011999995</v>
      </c>
    </row>
    <row r="42" spans="1:5" ht="16.5" customHeight="1">
      <c r="A42" s="18" t="s">
        <v>69</v>
      </c>
      <c r="B42" s="1" t="s">
        <v>70</v>
      </c>
      <c r="C42" s="4">
        <f>E42/12</f>
        <v>4166.666666666667</v>
      </c>
      <c r="D42" s="4">
        <f>C42/C7</f>
        <v>0.58775679094196254</v>
      </c>
      <c r="E42" s="26">
        <v>50000</v>
      </c>
    </row>
    <row r="43" spans="1:5" ht="15" customHeight="1">
      <c r="A43" s="18" t="s">
        <v>71</v>
      </c>
      <c r="B43" s="1" t="s">
        <v>74</v>
      </c>
      <c r="C43" s="4">
        <f>E43/12</f>
        <v>10833.333333333334</v>
      </c>
      <c r="D43" s="4">
        <f>C43/C7</f>
        <v>1.5281676564491027</v>
      </c>
      <c r="E43" s="26">
        <v>130000</v>
      </c>
    </row>
    <row r="44" spans="1:5" ht="15.75" customHeight="1">
      <c r="A44" s="18" t="s">
        <v>72</v>
      </c>
      <c r="B44" s="1" t="s">
        <v>75</v>
      </c>
      <c r="C44" s="4">
        <f>E44/12</f>
        <v>2004.2650000000001</v>
      </c>
      <c r="D44" s="4">
        <f>C44/C7</f>
        <v>0.28272488750335023</v>
      </c>
      <c r="E44" s="26">
        <v>24051.18</v>
      </c>
    </row>
    <row r="45" spans="1:5" ht="20.100000000000001" customHeight="1">
      <c r="A45" s="23"/>
      <c r="B45" s="24" t="s">
        <v>56</v>
      </c>
      <c r="C45" s="22">
        <f>D45*C7</f>
        <v>77980.100000000006</v>
      </c>
      <c r="D45" s="22">
        <f>D41+D23+D16</f>
        <v>11</v>
      </c>
      <c r="E45" s="22">
        <f>C45*12</f>
        <v>935761.20000000007</v>
      </c>
    </row>
    <row r="46" spans="1:5" ht="14.25" customHeight="1">
      <c r="A46" s="23" t="s">
        <v>64</v>
      </c>
      <c r="B46" s="12" t="s">
        <v>60</v>
      </c>
      <c r="C46" s="12">
        <f>D46*C7</f>
        <v>2416.666666666667</v>
      </c>
      <c r="D46" s="16">
        <f>C10/C7/12</f>
        <v>0.34089893874633831</v>
      </c>
      <c r="E46" s="12">
        <f>C46*12</f>
        <v>29000.000000000004</v>
      </c>
    </row>
    <row r="47" spans="1:5" ht="15.75" customHeight="1">
      <c r="A47" s="18" t="s">
        <v>68</v>
      </c>
      <c r="B47" s="26" t="s">
        <v>66</v>
      </c>
      <c r="C47" s="33">
        <f>E47/12</f>
        <v>2416.6666666666665</v>
      </c>
      <c r="D47" s="25">
        <f>C47/C7</f>
        <v>0.34089893874633825</v>
      </c>
      <c r="E47" s="26">
        <v>29000</v>
      </c>
    </row>
    <row r="48" spans="1:5">
      <c r="A48" s="39" t="s">
        <v>76</v>
      </c>
      <c r="B48" s="40"/>
      <c r="C48" s="40"/>
      <c r="D48" s="40"/>
      <c r="E48" s="41"/>
    </row>
    <row r="49" spans="1:5">
      <c r="A49" s="42"/>
      <c r="B49" s="43"/>
      <c r="C49" s="43"/>
      <c r="D49" s="43"/>
      <c r="E49" s="44"/>
    </row>
    <row r="50" spans="1:5">
      <c r="A50" s="42"/>
      <c r="B50" s="43"/>
      <c r="C50" s="43"/>
      <c r="D50" s="43"/>
      <c r="E50" s="44"/>
    </row>
    <row r="51" spans="1:5">
      <c r="A51" s="45"/>
      <c r="B51" s="46"/>
      <c r="C51" s="46"/>
      <c r="D51" s="46"/>
      <c r="E51" s="47"/>
    </row>
    <row r="52" spans="1:5" ht="36" customHeight="1">
      <c r="A52" s="48" t="s">
        <v>77</v>
      </c>
      <c r="B52" s="49"/>
      <c r="C52" s="2"/>
      <c r="D52" s="2"/>
      <c r="E52" s="2"/>
    </row>
  </sheetData>
  <mergeCells count="18">
    <mergeCell ref="A48:E51"/>
    <mergeCell ref="A52:B52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  <mergeCell ref="A2:E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2021-12-07T06:40:06Z</cp:lastPrinted>
  <dcterms:created xsi:type="dcterms:W3CDTF">2021-10-01T06:56:05Z</dcterms:created>
  <dcterms:modified xsi:type="dcterms:W3CDTF">2021-12-07T07:29:27Z</dcterms:modified>
</cp:coreProperties>
</file>